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0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NGER/Desktop/EIL/2022/Årsmøte 2022/"/>
    </mc:Choice>
  </mc:AlternateContent>
  <xr:revisionPtr revIDLastSave="0" documentId="8_{7E3C563B-2AC1-B842-AAE8-B97695446A12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Eksempel budsjett med grupper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3" l="1"/>
  <c r="J22" i="3" s="1"/>
  <c r="J43" i="3" s="1"/>
  <c r="C6" i="3"/>
  <c r="I30" i="3"/>
  <c r="I42" i="3"/>
  <c r="I37" i="3"/>
  <c r="I41" i="3"/>
  <c r="L35" i="3"/>
  <c r="C14" i="3"/>
  <c r="F22" i="3"/>
  <c r="G22" i="3"/>
  <c r="H22" i="3"/>
  <c r="I22" i="3"/>
  <c r="K22" i="3"/>
  <c r="J14" i="3"/>
  <c r="E25" i="3"/>
  <c r="B13" i="3"/>
  <c r="L10" i="3"/>
  <c r="L11" i="3"/>
  <c r="L12" i="3"/>
  <c r="B14" i="3"/>
  <c r="I17" i="3"/>
  <c r="I24" i="3"/>
  <c r="I19" i="3"/>
  <c r="I14" i="3"/>
  <c r="K19" i="3"/>
  <c r="F19" i="3"/>
  <c r="C19" i="3"/>
  <c r="D19" i="3"/>
  <c r="E19" i="3"/>
  <c r="G19" i="3"/>
  <c r="H19" i="3"/>
  <c r="L21" i="3"/>
  <c r="L20" i="3"/>
  <c r="L23" i="3"/>
  <c r="L26" i="3"/>
  <c r="L27" i="3"/>
  <c r="L29" i="3"/>
  <c r="L30" i="3"/>
  <c r="L31" i="3"/>
  <c r="L32" i="3"/>
  <c r="L33" i="3"/>
  <c r="L34" i="3"/>
  <c r="L36" i="3"/>
  <c r="L37" i="3"/>
  <c r="L38" i="3"/>
  <c r="L39" i="3"/>
  <c r="L40" i="3"/>
  <c r="L41" i="3"/>
  <c r="L42" i="3"/>
  <c r="L25" i="3"/>
  <c r="C24" i="3"/>
  <c r="D24" i="3"/>
  <c r="F24" i="3"/>
  <c r="G24" i="3"/>
  <c r="H24" i="3"/>
  <c r="K24" i="3"/>
  <c r="B24" i="3"/>
  <c r="K17" i="3"/>
  <c r="K43" i="3" s="1"/>
  <c r="E17" i="3"/>
  <c r="F17" i="3"/>
  <c r="H17" i="3"/>
  <c r="F43" i="3"/>
  <c r="H43" i="3"/>
  <c r="D14" i="3"/>
  <c r="G18" i="3"/>
  <c r="L7" i="3"/>
  <c r="L8" i="3"/>
  <c r="L9" i="3"/>
  <c r="L13" i="3"/>
  <c r="L6" i="3"/>
  <c r="F14" i="3"/>
  <c r="G14" i="3"/>
  <c r="H14" i="3"/>
  <c r="H45" i="3" s="1"/>
  <c r="K14" i="3"/>
  <c r="C22" i="3"/>
  <c r="J45" i="3" l="1"/>
  <c r="L14" i="3"/>
  <c r="I43" i="3"/>
  <c r="I45" i="3" s="1"/>
  <c r="E24" i="3"/>
  <c r="F45" i="3"/>
  <c r="G17" i="3"/>
  <c r="G43" i="3" s="1"/>
  <c r="G45" i="3" s="1"/>
  <c r="L18" i="3"/>
  <c r="L28" i="3"/>
  <c r="K45" i="3"/>
  <c r="L24" i="3"/>
  <c r="E22" i="3"/>
  <c r="D22" i="3"/>
  <c r="B22" i="3"/>
  <c r="L22" i="3" s="1"/>
  <c r="D17" i="3"/>
  <c r="C17" i="3"/>
  <c r="B17" i="3"/>
  <c r="L17" i="3" s="1"/>
  <c r="E43" i="3"/>
  <c r="B19" i="3"/>
  <c r="L19" i="3" s="1"/>
  <c r="L43" i="3" l="1"/>
  <c r="B43" i="3"/>
  <c r="D43" i="3"/>
  <c r="D45" i="3" s="1"/>
  <c r="C43" i="3"/>
  <c r="E14" i="3" l="1"/>
  <c r="E45" i="3" s="1"/>
  <c r="C45" i="3"/>
  <c r="B45" i="3"/>
  <c r="L45" i="3" l="1"/>
</calcChain>
</file>

<file path=xl/sharedStrings.xml><?xml version="1.0" encoding="utf-8"?>
<sst xmlns="http://schemas.openxmlformats.org/spreadsheetml/2006/main" count="53" uniqueCount="53">
  <si>
    <t>INNTEKTER:</t>
  </si>
  <si>
    <t>SUM INNTEKTER</t>
  </si>
  <si>
    <t>KOSTNADER:</t>
  </si>
  <si>
    <t>SUM KOSTNADER</t>
  </si>
  <si>
    <t>RESULTAT</t>
  </si>
  <si>
    <t xml:space="preserve">ÅRSBUDSJETT </t>
  </si>
  <si>
    <t>Lønns- og personalkostnader</t>
  </si>
  <si>
    <t>Varekostnader</t>
  </si>
  <si>
    <t>Andre driftskostnader (sum)</t>
  </si>
  <si>
    <t>Budsjett EIL</t>
  </si>
  <si>
    <t>Hovedlag</t>
  </si>
  <si>
    <t>Fotball</t>
  </si>
  <si>
    <t>Handball</t>
  </si>
  <si>
    <t>ETS</t>
  </si>
  <si>
    <t>Friidrett</t>
  </si>
  <si>
    <t>Leige utgifter</t>
  </si>
  <si>
    <t>Treningsavgifter</t>
  </si>
  <si>
    <t>Turglede og trimpoeng</t>
  </si>
  <si>
    <t>Medlemmer</t>
  </si>
  <si>
    <t>Hall leige/ stadion/2 etg</t>
  </si>
  <si>
    <t>Basket</t>
  </si>
  <si>
    <t>Lys kunstgrasbane</t>
  </si>
  <si>
    <t>Forprosjekt grasbane</t>
  </si>
  <si>
    <t>Dagsturhytte</t>
  </si>
  <si>
    <t>Forprosjekt Humestøl</t>
  </si>
  <si>
    <t>Avskrivinger på varige driftsmidler</t>
  </si>
  <si>
    <t>Reprasjon og vedlikehold bygninger</t>
  </si>
  <si>
    <t>Spilleroverganger</t>
  </si>
  <si>
    <t>Premier</t>
  </si>
  <si>
    <t>Gaver</t>
  </si>
  <si>
    <t>Forsikring</t>
  </si>
  <si>
    <t>Lønn trenere</t>
  </si>
  <si>
    <t xml:space="preserve"> Idrettsutstyr, medisinskutstyr og drakter</t>
  </si>
  <si>
    <t xml:space="preserve">Reise- og oppholdskostnader </t>
  </si>
  <si>
    <t>Andre kostnader</t>
  </si>
  <si>
    <t>Kiosk mm</t>
  </si>
  <si>
    <t xml:space="preserve"> Administrasjon-reise</t>
  </si>
  <si>
    <t>EIL 2023 budsjett</t>
  </si>
  <si>
    <t>Kontor- og administrasjonskostnader,program leie</t>
  </si>
  <si>
    <t>Kontigenter,kursing instruktører</t>
  </si>
  <si>
    <t>Treningseminar</t>
  </si>
  <si>
    <t xml:space="preserve">Ski </t>
  </si>
  <si>
    <t>Serie- og turneringskostnader (bla kontigenter)</t>
  </si>
  <si>
    <t>Grasrot</t>
  </si>
  <si>
    <t>MVA kompensasjon</t>
  </si>
  <si>
    <t>Sponsorinntekter</t>
  </si>
  <si>
    <t>Arrangemang</t>
  </si>
  <si>
    <t>Tildeling fra hovedlag</t>
  </si>
  <si>
    <t>Skiltreklame stadion</t>
  </si>
  <si>
    <t>Andre inntekter/dugnad/kiosk</t>
  </si>
  <si>
    <t>Badmington</t>
  </si>
  <si>
    <t>Hallen</t>
  </si>
  <si>
    <t>Idrettsfaglig bistand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</si>
</sst>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00B050"/>
      <name val="Arial"/>
      <family val="2"/>
    </font>
    <font>
      <b/>
      <sz val="11"/>
      <name val="Calibri"/>
      <family val="2"/>
      <scheme val="minor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1"/>
      <color rgb="FF00B050"/>
      <name val="Arial"/>
      <family val="2"/>
    </font>
    <font>
      <b/>
      <sz val="10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165" fontId="3" fillId="2" borderId="1" xfId="1" applyNumberFormat="1" applyFont="1" applyFill="1" applyBorder="1"/>
    <xf numFmtId="165" fontId="6" fillId="2" borderId="1" xfId="1" applyNumberFormat="1" applyFont="1" applyFill="1" applyBorder="1" applyAlignment="1">
      <alignment horizontal="left" indent="4" readingOrder="1"/>
    </xf>
    <xf numFmtId="0" fontId="5" fillId="0" borderId="0" xfId="0" applyFont="1"/>
    <xf numFmtId="0" fontId="3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readingOrder="1"/>
    </xf>
    <xf numFmtId="0" fontId="4" fillId="2" borderId="6" xfId="0" applyFont="1" applyFill="1" applyBorder="1" applyAlignment="1">
      <alignment horizontal="center" vertical="top" readingOrder="1"/>
    </xf>
    <xf numFmtId="0" fontId="4" fillId="2" borderId="8" xfId="0" applyFont="1" applyFill="1" applyBorder="1" applyAlignment="1">
      <alignment horizontal="center" readingOrder="1"/>
    </xf>
    <xf numFmtId="0" fontId="2" fillId="2" borderId="9" xfId="0" applyFont="1" applyFill="1" applyBorder="1" applyAlignment="1">
      <alignment horizontal="left" indent="4" readingOrder="1"/>
    </xf>
    <xf numFmtId="165" fontId="5" fillId="2" borderId="10" xfId="1" applyNumberFormat="1" applyFont="1" applyFill="1" applyBorder="1"/>
    <xf numFmtId="165" fontId="4" fillId="2" borderId="10" xfId="1" applyNumberFormat="1" applyFont="1" applyFill="1" applyBorder="1" applyAlignment="1">
      <alignment horizontal="left" indent="4" readingOrder="1"/>
    </xf>
    <xf numFmtId="165" fontId="5" fillId="2" borderId="10" xfId="1" applyNumberFormat="1" applyFont="1" applyFill="1" applyBorder="1" applyAlignment="1">
      <alignment horizontal="left" indent="4" readingOrder="1"/>
    </xf>
    <xf numFmtId="0" fontId="10" fillId="0" borderId="3" xfId="0" applyFont="1" applyBorder="1" applyAlignment="1">
      <alignment horizontal="center" vertical="center" readingOrder="1"/>
    </xf>
    <xf numFmtId="0" fontId="2" fillId="2" borderId="15" xfId="0" applyFont="1" applyFill="1" applyBorder="1" applyAlignment="1">
      <alignment horizontal="center" vertical="top" readingOrder="1"/>
    </xf>
    <xf numFmtId="0" fontId="10" fillId="0" borderId="16" xfId="0" applyFont="1" applyBorder="1" applyAlignment="1">
      <alignment horizontal="center" vertical="center" readingOrder="1"/>
    </xf>
    <xf numFmtId="165" fontId="3" fillId="2" borderId="17" xfId="1" applyNumberFormat="1" applyFont="1" applyFill="1" applyBorder="1"/>
    <xf numFmtId="165" fontId="6" fillId="2" borderId="17" xfId="1" applyNumberFormat="1" applyFont="1" applyFill="1" applyBorder="1" applyAlignment="1">
      <alignment horizontal="left" indent="4" readingOrder="1"/>
    </xf>
    <xf numFmtId="165" fontId="3" fillId="0" borderId="0" xfId="1" applyNumberFormat="1" applyFont="1"/>
    <xf numFmtId="0" fontId="3" fillId="0" borderId="19" xfId="0" applyFont="1" applyBorder="1"/>
    <xf numFmtId="165" fontId="3" fillId="0" borderId="19" xfId="1" applyNumberFormat="1" applyFont="1" applyBorder="1"/>
    <xf numFmtId="0" fontId="8" fillId="0" borderId="0" xfId="0" applyFont="1"/>
    <xf numFmtId="0" fontId="2" fillId="2" borderId="9" xfId="0" applyFont="1" applyFill="1" applyBorder="1" applyAlignment="1">
      <alignment horizontal="left" vertical="top" indent="4" readingOrder="1"/>
    </xf>
    <xf numFmtId="0" fontId="12" fillId="0" borderId="2" xfId="0" applyFont="1" applyBorder="1" applyAlignment="1">
      <alignment horizontal="left" vertical="top" readingOrder="1"/>
    </xf>
    <xf numFmtId="165" fontId="8" fillId="0" borderId="2" xfId="1" applyNumberFormat="1" applyFont="1" applyFill="1" applyBorder="1" applyAlignment="1">
      <alignment horizontal="left" indent="4" readingOrder="1"/>
    </xf>
    <xf numFmtId="165" fontId="9" fillId="0" borderId="2" xfId="1" applyNumberFormat="1" applyFont="1" applyFill="1" applyBorder="1"/>
    <xf numFmtId="165" fontId="11" fillId="0" borderId="2" xfId="1" applyNumberFormat="1" applyFont="1" applyBorder="1"/>
    <xf numFmtId="0" fontId="12" fillId="0" borderId="2" xfId="0" applyFont="1" applyBorder="1" applyAlignment="1">
      <alignment horizontal="left" vertical="top"/>
    </xf>
    <xf numFmtId="165" fontId="11" fillId="0" borderId="2" xfId="1" applyNumberFormat="1" applyFont="1" applyFill="1" applyBorder="1"/>
    <xf numFmtId="0" fontId="12" fillId="0" borderId="2" xfId="0" applyFont="1" applyBorder="1" applyAlignment="1">
      <alignment horizontal="left" readingOrder="1"/>
    </xf>
    <xf numFmtId="165" fontId="12" fillId="0" borderId="2" xfId="1" applyNumberFormat="1" applyFont="1" applyBorder="1" applyAlignment="1">
      <alignment horizontal="left" indent="4" readingOrder="1"/>
    </xf>
    <xf numFmtId="165" fontId="12" fillId="0" borderId="2" xfId="1" applyNumberFormat="1" applyFont="1" applyBorder="1"/>
    <xf numFmtId="0" fontId="10" fillId="2" borderId="9" xfId="0" applyFont="1" applyFill="1" applyBorder="1" applyAlignment="1">
      <alignment horizontal="left" vertical="top" indent="4" readingOrder="1"/>
    </xf>
    <xf numFmtId="165" fontId="0" fillId="2" borderId="1" xfId="1" applyNumberFormat="1" applyFont="1" applyFill="1" applyBorder="1"/>
    <xf numFmtId="0" fontId="2" fillId="2" borderId="2" xfId="0" applyFont="1" applyFill="1" applyBorder="1" applyAlignment="1">
      <alignment horizontal="left" vertical="top" indent="4" readingOrder="1"/>
    </xf>
    <xf numFmtId="165" fontId="9" fillId="2" borderId="2" xfId="1" applyNumberFormat="1" applyFont="1" applyFill="1" applyBorder="1"/>
    <xf numFmtId="165" fontId="4" fillId="2" borderId="2" xfId="1" applyNumberFormat="1" applyFont="1" applyFill="1" applyBorder="1"/>
    <xf numFmtId="0" fontId="11" fillId="0" borderId="2" xfId="0" applyFont="1" applyBorder="1" applyAlignment="1">
      <alignment horizontal="left" vertical="top" readingOrder="1"/>
    </xf>
    <xf numFmtId="0" fontId="11" fillId="0" borderId="2" xfId="0" applyFont="1" applyBorder="1" applyAlignment="1">
      <alignment horizontal="left" vertical="top" indent="1" readingOrder="1"/>
    </xf>
    <xf numFmtId="0" fontId="10" fillId="2" borderId="9" xfId="0" applyFont="1" applyFill="1" applyBorder="1" applyAlignment="1">
      <alignment horizontal="left" indent="4" readingOrder="1"/>
    </xf>
    <xf numFmtId="0" fontId="10" fillId="2" borderId="20" xfId="0" applyFont="1" applyFill="1" applyBorder="1" applyAlignment="1">
      <alignment horizontal="left" vertical="top" indent="4" readingOrder="1"/>
    </xf>
    <xf numFmtId="165" fontId="10" fillId="2" borderId="21" xfId="1" applyNumberFormat="1" applyFont="1" applyFill="1" applyBorder="1" applyAlignment="1">
      <alignment horizontal="left" indent="4" readingOrder="1"/>
    </xf>
    <xf numFmtId="165" fontId="13" fillId="2" borderId="22" xfId="1" applyNumberFormat="1" applyFont="1" applyFill="1" applyBorder="1" applyAlignment="1">
      <alignment horizontal="left" indent="4" readingOrder="1"/>
    </xf>
    <xf numFmtId="0" fontId="10" fillId="2" borderId="12" xfId="0" applyFont="1" applyFill="1" applyBorder="1" applyAlignment="1">
      <alignment horizontal="left" indent="4" readingOrder="1"/>
    </xf>
    <xf numFmtId="165" fontId="10" fillId="2" borderId="13" xfId="1" applyNumberFormat="1" applyFont="1" applyFill="1" applyBorder="1" applyAlignment="1">
      <alignment horizontal="left" indent="4" readingOrder="1"/>
    </xf>
    <xf numFmtId="165" fontId="10" fillId="2" borderId="18" xfId="1" applyNumberFormat="1" applyFont="1" applyFill="1" applyBorder="1" applyAlignment="1">
      <alignment horizontal="left" indent="4" readingOrder="1"/>
    </xf>
    <xf numFmtId="165" fontId="13" fillId="2" borderId="14" xfId="1" applyNumberFormat="1" applyFont="1" applyFill="1" applyBorder="1" applyAlignment="1">
      <alignment horizontal="left" indent="4" readingOrder="1"/>
    </xf>
    <xf numFmtId="165" fontId="14" fillId="0" borderId="2" xfId="1" applyNumberFormat="1" applyFont="1" applyBorder="1" applyAlignment="1">
      <alignment horizontal="left" indent="4" readingOrder="1"/>
    </xf>
    <xf numFmtId="0" fontId="15" fillId="2" borderId="7" xfId="0" applyFont="1" applyFill="1" applyBorder="1" applyAlignment="1">
      <alignment horizontal="center"/>
    </xf>
    <xf numFmtId="165" fontId="11" fillId="0" borderId="2" xfId="1" applyNumberFormat="1" applyFont="1" applyFill="1" applyBorder="1" applyAlignment="1">
      <alignment horizontal="left" indent="4" readingOrder="1"/>
    </xf>
    <xf numFmtId="0" fontId="11" fillId="0" borderId="2" xfId="0" applyFont="1" applyBorder="1"/>
    <xf numFmtId="165" fontId="3" fillId="0" borderId="1" xfId="1" applyNumberFormat="1" applyFont="1" applyFill="1" applyBorder="1"/>
    <xf numFmtId="165" fontId="3" fillId="0" borderId="17" xfId="1" applyNumberFormat="1" applyFont="1" applyFill="1" applyBorder="1"/>
    <xf numFmtId="0" fontId="16" fillId="0" borderId="0" xfId="0" applyFont="1" applyAlignment="1">
      <alignment horizontal="left" readingOrder="1"/>
    </xf>
    <xf numFmtId="165" fontId="17" fillId="0" borderId="2" xfId="1" applyNumberFormat="1" applyFont="1" applyFill="1" applyBorder="1"/>
    <xf numFmtId="165" fontId="11" fillId="0" borderId="1" xfId="1" applyNumberFormat="1" applyFont="1" applyFill="1" applyBorder="1"/>
    <xf numFmtId="165" fontId="5" fillId="2" borderId="23" xfId="1" applyNumberFormat="1" applyFont="1" applyFill="1" applyBorder="1"/>
    <xf numFmtId="165" fontId="5" fillId="0" borderId="10" xfId="1" applyNumberFormat="1" applyFont="1" applyFill="1" applyBorder="1"/>
    <xf numFmtId="165" fontId="14" fillId="0" borderId="11" xfId="1" applyNumberFormat="1" applyFont="1" applyFill="1" applyBorder="1" applyAlignment="1">
      <alignment horizontal="left" indent="4" readingOrder="1"/>
    </xf>
    <xf numFmtId="165" fontId="12" fillId="0" borderId="11" xfId="1" applyNumberFormat="1" applyFont="1" applyFill="1" applyBorder="1" applyAlignment="1">
      <alignment horizontal="left" indent="4" readingOrder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733425</xdr:colOff>
      <xdr:row>6</xdr:row>
      <xdr:rowOff>0</xdr:rowOff>
    </xdr:from>
    <xdr:to>
      <xdr:col>18</xdr:col>
      <xdr:colOff>47625</xdr:colOff>
      <xdr:row>18</xdr:row>
      <xdr:rowOff>190500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677400" y="1771650"/>
          <a:ext cx="3124200" cy="2305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Her presenteres inntekter</a:t>
          </a:r>
          <a:r>
            <a:rPr lang="nb-NO" sz="1100" baseline="0"/>
            <a:t> og kostnader fordelt på ulike grupper/grener/avdelinger. </a:t>
          </a:r>
        </a:p>
        <a:p>
          <a:endParaRPr lang="nb-NO" sz="1100" baseline="0"/>
        </a:p>
        <a:p>
          <a:r>
            <a:rPr lang="nb-NO" sz="1100" baseline="0"/>
            <a:t>Fyll inn hvite felt - resten oppdateres automatisk.</a:t>
          </a:r>
        </a:p>
        <a:p>
          <a:endParaRPr lang="nb-NO" sz="1100" baseline="0"/>
        </a:p>
        <a:p>
          <a:r>
            <a:rPr lang="nb-NO" sz="1100" baseline="0"/>
            <a:t>Budjettet bør periodiseres for hver enkelt gruppe/gren/avdeling - se arkfane Eksempel periodisering. Det bør utarbeides ett periodisert budsjett per gruppe/gren/avdeling, og ett totalt.</a:t>
          </a:r>
        </a:p>
        <a:p>
          <a:endParaRPr lang="nb-NO" sz="1100" baseline="0"/>
        </a:p>
        <a:p>
          <a:r>
            <a:rPr lang="nb-NO" sz="1100" baseline="0"/>
            <a:t>Husk at beløpene i budsjett med grupper og eksempel periodisering må stemme overens!</a:t>
          </a:r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showGridLines="0" tabSelected="1" topLeftCell="B4" zoomScale="140" zoomScaleNormal="140" workbookViewId="0">
      <selection activeCell="J10" sqref="J10"/>
    </sheetView>
  </sheetViews>
  <sheetFormatPr baseColWidth="10" defaultColWidth="11.5" defaultRowHeight="14" x14ac:dyDescent="0.2"/>
  <cols>
    <col min="1" max="1" width="42" style="1" bestFit="1" customWidth="1"/>
    <col min="2" max="6" width="16.1640625" style="1" customWidth="1"/>
    <col min="7" max="7" width="20.33203125" style="1" customWidth="1"/>
    <col min="8" max="12" width="16.1640625" style="1" customWidth="1"/>
    <col min="13" max="16384" width="11.5" style="1"/>
  </cols>
  <sheetData>
    <row r="1" spans="1:14" ht="54" customHeight="1" thickBot="1" x14ac:dyDescent="0.35">
      <c r="A1" s="60" t="s">
        <v>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4" ht="18" customHeight="1" thickTop="1" x14ac:dyDescent="0.2">
      <c r="A2" s="5"/>
      <c r="B2" s="6"/>
      <c r="C2" s="6"/>
      <c r="D2" s="6"/>
      <c r="E2" s="6"/>
      <c r="F2" s="14"/>
      <c r="G2" s="14"/>
      <c r="H2" s="14"/>
      <c r="I2" s="14"/>
      <c r="J2" s="14"/>
      <c r="K2" s="14"/>
      <c r="L2" s="7" t="s">
        <v>5</v>
      </c>
    </row>
    <row r="3" spans="1:14" ht="41.25" customHeight="1" thickBot="1" x14ac:dyDescent="0.25">
      <c r="A3" s="48" t="s">
        <v>37</v>
      </c>
      <c r="B3" s="13" t="s">
        <v>10</v>
      </c>
      <c r="C3" s="13" t="s">
        <v>11</v>
      </c>
      <c r="D3" s="13" t="s">
        <v>12</v>
      </c>
      <c r="E3" s="13" t="s">
        <v>13</v>
      </c>
      <c r="F3" s="15" t="s">
        <v>14</v>
      </c>
      <c r="G3" s="15" t="s">
        <v>17</v>
      </c>
      <c r="H3" s="15" t="s">
        <v>50</v>
      </c>
      <c r="I3" s="15" t="s">
        <v>41</v>
      </c>
      <c r="J3" s="15" t="s">
        <v>51</v>
      </c>
      <c r="K3" s="15" t="s">
        <v>20</v>
      </c>
      <c r="L3" s="8">
        <v>2023</v>
      </c>
    </row>
    <row r="4" spans="1:14" ht="18" customHeight="1" x14ac:dyDescent="0.2">
      <c r="A4" s="39" t="s">
        <v>0</v>
      </c>
      <c r="B4" s="2"/>
      <c r="C4" s="2"/>
      <c r="D4" s="2"/>
      <c r="E4" s="2"/>
      <c r="F4" s="16"/>
      <c r="G4" s="16"/>
      <c r="H4" s="16"/>
      <c r="I4" s="16"/>
      <c r="J4" s="16"/>
      <c r="K4" s="16"/>
      <c r="L4" s="56"/>
    </row>
    <row r="5" spans="1:14" ht="18" customHeight="1" x14ac:dyDescent="0.2">
      <c r="A5" s="53" t="s">
        <v>48</v>
      </c>
      <c r="B5" s="55"/>
      <c r="C5" s="55">
        <v>100000</v>
      </c>
      <c r="D5" s="51"/>
      <c r="E5" s="51"/>
      <c r="F5" s="52"/>
      <c r="G5" s="52"/>
      <c r="H5" s="52"/>
      <c r="I5" s="52"/>
      <c r="J5" s="52"/>
      <c r="K5" s="52"/>
      <c r="L5" s="57"/>
    </row>
    <row r="6" spans="1:14" ht="18" customHeight="1" x14ac:dyDescent="0.2">
      <c r="A6" s="29" t="s">
        <v>47</v>
      </c>
      <c r="B6" s="47">
        <v>-391583</v>
      </c>
      <c r="C6" s="30">
        <f>165500+52000</f>
        <v>217500</v>
      </c>
      <c r="D6" s="30">
        <v>50000</v>
      </c>
      <c r="E6" s="47"/>
      <c r="F6" s="47"/>
      <c r="G6" s="30">
        <v>28383</v>
      </c>
      <c r="H6" s="47"/>
      <c r="I6" s="30">
        <v>48500</v>
      </c>
      <c r="J6" s="47"/>
      <c r="K6" s="30">
        <v>47200</v>
      </c>
      <c r="L6" s="58">
        <f>SUM(B6:K6)</f>
        <v>0</v>
      </c>
    </row>
    <row r="7" spans="1:14" ht="18" customHeight="1" x14ac:dyDescent="0.2">
      <c r="A7" s="29" t="s">
        <v>16</v>
      </c>
      <c r="B7" s="30"/>
      <c r="C7" s="30">
        <v>75000</v>
      </c>
      <c r="D7" s="30">
        <v>36000</v>
      </c>
      <c r="E7" s="30"/>
      <c r="F7" s="30"/>
      <c r="G7" s="30"/>
      <c r="H7" s="30"/>
      <c r="I7" s="30"/>
      <c r="J7" s="30"/>
      <c r="K7" s="30"/>
      <c r="L7" s="59">
        <f t="shared" ref="L7:L13" si="0">SUM(B7:K7)</f>
        <v>111000</v>
      </c>
    </row>
    <row r="8" spans="1:14" ht="18" customHeight="1" x14ac:dyDescent="0.2">
      <c r="A8" s="29" t="s">
        <v>46</v>
      </c>
      <c r="B8" s="30"/>
      <c r="C8" s="30">
        <v>50000</v>
      </c>
      <c r="D8" s="30">
        <v>35000</v>
      </c>
      <c r="E8" s="30">
        <v>312000</v>
      </c>
      <c r="F8" s="30">
        <v>55000</v>
      </c>
      <c r="G8" s="30"/>
      <c r="H8" s="30"/>
      <c r="I8" s="30">
        <v>21000</v>
      </c>
      <c r="J8" s="30"/>
      <c r="K8" s="30">
        <v>5000</v>
      </c>
      <c r="L8" s="59">
        <f t="shared" si="0"/>
        <v>478000</v>
      </c>
    </row>
    <row r="9" spans="1:14" ht="18" customHeight="1" x14ac:dyDescent="0.2">
      <c r="A9" s="29" t="s">
        <v>49</v>
      </c>
      <c r="B9" s="30">
        <v>90000</v>
      </c>
      <c r="C9" s="30"/>
      <c r="D9" s="30"/>
      <c r="E9" s="30">
        <v>20000</v>
      </c>
      <c r="F9" s="30"/>
      <c r="G9" s="30"/>
      <c r="H9" s="30"/>
      <c r="I9" s="30"/>
      <c r="J9" s="30">
        <v>30000</v>
      </c>
      <c r="K9" s="30"/>
      <c r="L9" s="59">
        <f t="shared" si="0"/>
        <v>140000</v>
      </c>
    </row>
    <row r="10" spans="1:14" ht="18" customHeight="1" x14ac:dyDescent="0.2">
      <c r="A10" s="29" t="s">
        <v>45</v>
      </c>
      <c r="B10" s="30">
        <v>345000</v>
      </c>
      <c r="C10" s="30"/>
      <c r="D10" s="30"/>
      <c r="E10" s="30"/>
      <c r="F10" s="30"/>
      <c r="G10" s="30"/>
      <c r="H10" s="30"/>
      <c r="I10" s="30"/>
      <c r="J10" s="30"/>
      <c r="K10" s="30"/>
      <c r="L10" s="59">
        <f t="shared" si="0"/>
        <v>345000</v>
      </c>
    </row>
    <row r="11" spans="1:14" ht="18" customHeight="1" x14ac:dyDescent="0.2">
      <c r="A11" s="29" t="s">
        <v>44</v>
      </c>
      <c r="B11" s="30">
        <v>100000</v>
      </c>
      <c r="C11" s="30"/>
      <c r="D11" s="30"/>
      <c r="E11" s="30"/>
      <c r="F11" s="30"/>
      <c r="G11" s="30"/>
      <c r="H11" s="30"/>
      <c r="I11" s="30">
        <v>6000</v>
      </c>
      <c r="J11" s="30"/>
      <c r="K11" s="30"/>
      <c r="L11" s="59">
        <f t="shared" si="0"/>
        <v>106000</v>
      </c>
    </row>
    <row r="12" spans="1:14" ht="18" customHeight="1" x14ac:dyDescent="0.2">
      <c r="A12" s="29" t="s">
        <v>43</v>
      </c>
      <c r="B12" s="30">
        <v>135000</v>
      </c>
      <c r="C12" s="30"/>
      <c r="D12" s="30"/>
      <c r="E12" s="30"/>
      <c r="F12" s="30"/>
      <c r="G12" s="30"/>
      <c r="H12" s="30"/>
      <c r="I12" s="30"/>
      <c r="J12" s="30"/>
      <c r="K12" s="30"/>
      <c r="L12" s="59">
        <f t="shared" si="0"/>
        <v>135000</v>
      </c>
    </row>
    <row r="13" spans="1:14" ht="18" customHeight="1" x14ac:dyDescent="0.2">
      <c r="A13" s="27" t="s">
        <v>18</v>
      </c>
      <c r="B13" s="31">
        <f>60000*1.15</f>
        <v>69000</v>
      </c>
      <c r="C13" s="31"/>
      <c r="D13" s="31"/>
      <c r="E13" s="31">
        <v>475000</v>
      </c>
      <c r="F13" s="31"/>
      <c r="G13" s="31"/>
      <c r="H13" s="31">
        <v>7050</v>
      </c>
      <c r="I13" s="31">
        <v>1200</v>
      </c>
      <c r="J13" s="31"/>
      <c r="K13" s="31"/>
      <c r="L13" s="59">
        <f t="shared" si="0"/>
        <v>552250</v>
      </c>
      <c r="N13" s="4"/>
    </row>
    <row r="14" spans="1:14" ht="18" customHeight="1" thickBot="1" x14ac:dyDescent="0.25">
      <c r="A14" s="40" t="s">
        <v>1</v>
      </c>
      <c r="B14" s="41">
        <f>SUM(B5:B13)</f>
        <v>347417</v>
      </c>
      <c r="C14" s="41">
        <f>SUM(C5:C13)</f>
        <v>442500</v>
      </c>
      <c r="D14" s="41">
        <f t="shared" ref="D14:H14" si="1">SUM(D6:D13)</f>
        <v>121000</v>
      </c>
      <c r="E14" s="41">
        <f t="shared" si="1"/>
        <v>807000</v>
      </c>
      <c r="F14" s="41">
        <f t="shared" si="1"/>
        <v>55000</v>
      </c>
      <c r="G14" s="41">
        <f t="shared" si="1"/>
        <v>28383</v>
      </c>
      <c r="H14" s="41">
        <f t="shared" si="1"/>
        <v>7050</v>
      </c>
      <c r="I14" s="41">
        <f>SUM(I5:I13)</f>
        <v>76700</v>
      </c>
      <c r="J14" s="41">
        <f>SUM(J5:J13)</f>
        <v>30000</v>
      </c>
      <c r="K14" s="41">
        <f>SUM(K6:K13)</f>
        <v>52200</v>
      </c>
      <c r="L14" s="42">
        <f>SUM(L6:L13)</f>
        <v>1867250</v>
      </c>
      <c r="N14" s="4"/>
    </row>
    <row r="15" spans="1:14" ht="18" customHeight="1" x14ac:dyDescent="0.2">
      <c r="A15" s="22"/>
      <c r="B15" s="3"/>
      <c r="C15" s="3"/>
      <c r="D15" s="3"/>
      <c r="E15" s="3"/>
      <c r="F15" s="17"/>
      <c r="G15" s="17"/>
      <c r="H15" s="17"/>
      <c r="I15" s="17"/>
      <c r="J15" s="17"/>
      <c r="K15" s="17"/>
      <c r="L15" s="11"/>
      <c r="N15" s="4"/>
    </row>
    <row r="16" spans="1:14" ht="18" customHeight="1" x14ac:dyDescent="0.2">
      <c r="A16" s="32" t="s">
        <v>2</v>
      </c>
      <c r="B16" s="33"/>
      <c r="C16" s="2"/>
      <c r="D16" s="2"/>
      <c r="E16" s="2"/>
      <c r="F16" s="16"/>
      <c r="G16" s="16"/>
      <c r="H16" s="16"/>
      <c r="I16" s="16"/>
      <c r="J16" s="16"/>
      <c r="K16" s="16"/>
      <c r="L16" s="10"/>
      <c r="N16" s="4"/>
    </row>
    <row r="17" spans="1:14" ht="18" customHeight="1" x14ac:dyDescent="0.2">
      <c r="A17" s="34" t="s">
        <v>7</v>
      </c>
      <c r="B17" s="35">
        <f>B18</f>
        <v>-40000</v>
      </c>
      <c r="C17" s="35">
        <f>C18</f>
        <v>-25000</v>
      </c>
      <c r="D17" s="35">
        <f>D18</f>
        <v>-20000</v>
      </c>
      <c r="E17" s="35">
        <f t="shared" ref="E17:I17" si="2">E18</f>
        <v>0</v>
      </c>
      <c r="F17" s="35">
        <f t="shared" si="2"/>
        <v>-5000</v>
      </c>
      <c r="G17" s="35">
        <f t="shared" si="2"/>
        <v>-28383</v>
      </c>
      <c r="H17" s="35">
        <f t="shared" si="2"/>
        <v>0</v>
      </c>
      <c r="I17" s="35">
        <f t="shared" si="2"/>
        <v>-3000</v>
      </c>
      <c r="J17" s="35"/>
      <c r="K17" s="35">
        <f>K18</f>
        <v>0</v>
      </c>
      <c r="L17" s="36">
        <f t="shared" ref="L17:L25" si="3">SUM(B17:K17)</f>
        <v>-121383</v>
      </c>
      <c r="N17" s="4"/>
    </row>
    <row r="18" spans="1:14" s="21" customFormat="1" ht="18" customHeight="1" x14ac:dyDescent="0.2">
      <c r="A18" s="37" t="s">
        <v>35</v>
      </c>
      <c r="B18" s="49">
        <v>-40000</v>
      </c>
      <c r="C18" s="49">
        <v>-25000</v>
      </c>
      <c r="D18" s="49">
        <v>-20000</v>
      </c>
      <c r="E18" s="49">
        <v>0</v>
      </c>
      <c r="F18" s="49">
        <v>-5000</v>
      </c>
      <c r="G18" s="49">
        <f>-8300-18950-1133</f>
        <v>-28383</v>
      </c>
      <c r="H18" s="49"/>
      <c r="I18" s="49">
        <v>-3000</v>
      </c>
      <c r="J18" s="49"/>
      <c r="K18" s="49"/>
      <c r="L18" s="28">
        <f t="shared" si="3"/>
        <v>-121383</v>
      </c>
    </row>
    <row r="19" spans="1:14" ht="18" customHeight="1" x14ac:dyDescent="0.2">
      <c r="A19" s="34" t="s">
        <v>6</v>
      </c>
      <c r="B19" s="35">
        <f>SUM(B20:B20)</f>
        <v>0</v>
      </c>
      <c r="C19" s="35">
        <f>SUM(C20:C20)</f>
        <v>-4000</v>
      </c>
      <c r="D19" s="35">
        <f t="shared" ref="D19:I19" si="4">SUM(D20:D20)</f>
        <v>0</v>
      </c>
      <c r="E19" s="35">
        <f t="shared" si="4"/>
        <v>0</v>
      </c>
      <c r="F19" s="35">
        <f>SUM(F20:F21)</f>
        <v>-5000</v>
      </c>
      <c r="G19" s="35">
        <f t="shared" si="4"/>
        <v>0</v>
      </c>
      <c r="H19" s="35">
        <f t="shared" si="4"/>
        <v>0</v>
      </c>
      <c r="I19" s="35">
        <f t="shared" si="4"/>
        <v>0</v>
      </c>
      <c r="J19" s="35"/>
      <c r="K19" s="35">
        <f>SUM(K20:K21)</f>
        <v>-13000</v>
      </c>
      <c r="L19" s="36">
        <f t="shared" si="3"/>
        <v>-22000</v>
      </c>
      <c r="N19" s="4"/>
    </row>
    <row r="20" spans="1:14" s="21" customFormat="1" ht="18" customHeight="1" x14ac:dyDescent="0.2">
      <c r="A20" s="37" t="s">
        <v>36</v>
      </c>
      <c r="B20" s="49"/>
      <c r="C20" s="49">
        <v>-4000</v>
      </c>
      <c r="D20" s="49"/>
      <c r="E20" s="49"/>
      <c r="F20" s="49"/>
      <c r="G20" s="49"/>
      <c r="H20" s="49"/>
      <c r="I20" s="49"/>
      <c r="J20" s="49"/>
      <c r="K20" s="49">
        <v>-10000</v>
      </c>
      <c r="L20" s="28">
        <f t="shared" si="3"/>
        <v>-14000</v>
      </c>
    </row>
    <row r="21" spans="1:14" s="21" customFormat="1" ht="18" customHeight="1" x14ac:dyDescent="0.2">
      <c r="A21" s="37" t="s">
        <v>31</v>
      </c>
      <c r="B21" s="49"/>
      <c r="C21" s="49"/>
      <c r="D21" s="49"/>
      <c r="E21" s="49"/>
      <c r="F21" s="49">
        <v>-5000</v>
      </c>
      <c r="G21" s="49"/>
      <c r="H21" s="49"/>
      <c r="I21" s="49"/>
      <c r="J21" s="49"/>
      <c r="K21" s="49">
        <v>-3000</v>
      </c>
      <c r="L21" s="28">
        <f t="shared" si="3"/>
        <v>-8000</v>
      </c>
    </row>
    <row r="22" spans="1:14" ht="18" customHeight="1" x14ac:dyDescent="0.2">
      <c r="A22" s="34" t="s">
        <v>15</v>
      </c>
      <c r="B22" s="35">
        <f>B23</f>
        <v>0</v>
      </c>
      <c r="C22" s="35">
        <f>C23</f>
        <v>-52000</v>
      </c>
      <c r="D22" s="35">
        <f>D23</f>
        <v>-33000</v>
      </c>
      <c r="E22" s="35">
        <f>E23</f>
        <v>-110000</v>
      </c>
      <c r="F22" s="35">
        <f t="shared" ref="F22:K22" si="5">F23</f>
        <v>0</v>
      </c>
      <c r="G22" s="35">
        <f t="shared" si="5"/>
        <v>0</v>
      </c>
      <c r="H22" s="35">
        <f t="shared" si="5"/>
        <v>0</v>
      </c>
      <c r="I22" s="35">
        <f t="shared" si="5"/>
        <v>0</v>
      </c>
      <c r="J22" s="35">
        <f t="shared" si="5"/>
        <v>-30000</v>
      </c>
      <c r="K22" s="35">
        <f t="shared" si="5"/>
        <v>-7200</v>
      </c>
      <c r="L22" s="36">
        <f t="shared" si="3"/>
        <v>-232200</v>
      </c>
      <c r="N22" s="4"/>
    </row>
    <row r="23" spans="1:14" s="21" customFormat="1" ht="18" customHeight="1" x14ac:dyDescent="0.2">
      <c r="A23" s="38" t="s">
        <v>19</v>
      </c>
      <c r="B23" s="24"/>
      <c r="C23" s="24">
        <v>-52000</v>
      </c>
      <c r="D23" s="24">
        <v>-33000</v>
      </c>
      <c r="E23" s="49">
        <v>-110000</v>
      </c>
      <c r="F23" s="49"/>
      <c r="G23" s="49"/>
      <c r="H23" s="49"/>
      <c r="I23" s="49"/>
      <c r="J23" s="49">
        <f>-225000+52000+33000+110000</f>
        <v>-30000</v>
      </c>
      <c r="K23" s="49">
        <v>-7200</v>
      </c>
      <c r="L23" s="28">
        <f t="shared" si="3"/>
        <v>-232200</v>
      </c>
    </row>
    <row r="24" spans="1:14" ht="18" customHeight="1" x14ac:dyDescent="0.2">
      <c r="A24" s="34" t="s">
        <v>8</v>
      </c>
      <c r="B24" s="35">
        <f>SUM(B25:B42)</f>
        <v>-460000</v>
      </c>
      <c r="C24" s="35">
        <f t="shared" ref="C24:K24" si="6">SUM(C25:C42)</f>
        <v>-361500</v>
      </c>
      <c r="D24" s="35">
        <f t="shared" si="6"/>
        <v>-68000</v>
      </c>
      <c r="E24" s="35">
        <f>SUM(E25:E42)</f>
        <v>-384600</v>
      </c>
      <c r="F24" s="35">
        <f t="shared" si="6"/>
        <v>-43000</v>
      </c>
      <c r="G24" s="35">
        <f t="shared" si="6"/>
        <v>0</v>
      </c>
      <c r="H24" s="35">
        <f t="shared" si="6"/>
        <v>-7050</v>
      </c>
      <c r="I24" s="35">
        <f t="shared" si="6"/>
        <v>-73700</v>
      </c>
      <c r="J24" s="35"/>
      <c r="K24" s="35">
        <f t="shared" si="6"/>
        <v>-32000</v>
      </c>
      <c r="L24" s="36">
        <f t="shared" si="3"/>
        <v>-1429850</v>
      </c>
    </row>
    <row r="25" spans="1:14" ht="18" customHeight="1" x14ac:dyDescent="0.2">
      <c r="A25" s="23" t="s">
        <v>38</v>
      </c>
      <c r="B25" s="49">
        <v>-50000</v>
      </c>
      <c r="C25" s="49">
        <v>-41500</v>
      </c>
      <c r="D25" s="49"/>
      <c r="E25" s="49">
        <f>-17600-60000</f>
        <v>-77600</v>
      </c>
      <c r="F25" s="25"/>
      <c r="G25" s="25"/>
      <c r="H25" s="25"/>
      <c r="I25" s="25"/>
      <c r="J25" s="25"/>
      <c r="K25" s="25"/>
      <c r="L25" s="28">
        <f t="shared" si="3"/>
        <v>-169100</v>
      </c>
    </row>
    <row r="26" spans="1:14" ht="18" customHeight="1" x14ac:dyDescent="0.2">
      <c r="A26" s="23" t="s">
        <v>39</v>
      </c>
      <c r="B26" s="49"/>
      <c r="C26" s="49">
        <v>-50000</v>
      </c>
      <c r="D26" s="49"/>
      <c r="E26" s="49">
        <v>-33000</v>
      </c>
      <c r="F26" s="54">
        <v>-2000</v>
      </c>
      <c r="G26" s="25"/>
      <c r="H26" s="25"/>
      <c r="I26" s="25"/>
      <c r="J26" s="25"/>
      <c r="K26" s="28">
        <v>-3000</v>
      </c>
      <c r="L26" s="28">
        <f t="shared" ref="L26:L42" si="7">SUM(B26:K26)</f>
        <v>-88000</v>
      </c>
    </row>
    <row r="27" spans="1:14" ht="18" customHeight="1" x14ac:dyDescent="0.2">
      <c r="A27" s="23" t="s">
        <v>32</v>
      </c>
      <c r="B27" s="49">
        <v>-10000</v>
      </c>
      <c r="C27" s="49">
        <v>-60000</v>
      </c>
      <c r="D27" s="49">
        <v>-30000</v>
      </c>
      <c r="E27" s="49">
        <v>-120000</v>
      </c>
      <c r="F27" s="54">
        <v>-6000</v>
      </c>
      <c r="G27" s="25"/>
      <c r="H27" s="25"/>
      <c r="I27" s="28">
        <v>-10000</v>
      </c>
      <c r="J27" s="28"/>
      <c r="K27" s="28">
        <v>-5000</v>
      </c>
      <c r="L27" s="28">
        <f t="shared" si="7"/>
        <v>-241000</v>
      </c>
    </row>
    <row r="28" spans="1:14" ht="18" customHeight="1" x14ac:dyDescent="0.2">
      <c r="A28" s="23" t="s">
        <v>52</v>
      </c>
      <c r="B28" s="49"/>
      <c r="C28" s="49"/>
      <c r="D28" s="49">
        <v>-7000</v>
      </c>
      <c r="E28" s="49"/>
      <c r="F28" s="25"/>
      <c r="G28" s="25"/>
      <c r="H28" s="25"/>
      <c r="I28" s="25"/>
      <c r="J28" s="25"/>
      <c r="K28" s="28"/>
      <c r="L28" s="28">
        <f t="shared" si="7"/>
        <v>-7000</v>
      </c>
    </row>
    <row r="29" spans="1:14" ht="18" customHeight="1" x14ac:dyDescent="0.2">
      <c r="A29" s="23" t="s">
        <v>33</v>
      </c>
      <c r="B29" s="49"/>
      <c r="C29" s="49">
        <v>-70000</v>
      </c>
      <c r="D29" s="49"/>
      <c r="E29" s="49"/>
      <c r="F29" s="25"/>
      <c r="G29" s="25"/>
      <c r="H29" s="25"/>
      <c r="I29" s="25"/>
      <c r="J29" s="25"/>
      <c r="K29" s="28">
        <v>-10000</v>
      </c>
      <c r="L29" s="28">
        <f t="shared" si="7"/>
        <v>-80000</v>
      </c>
    </row>
    <row r="30" spans="1:14" s="21" customFormat="1" ht="18" customHeight="1" x14ac:dyDescent="0.2">
      <c r="A30" s="23" t="s">
        <v>42</v>
      </c>
      <c r="B30" s="49"/>
      <c r="C30" s="49">
        <v>-45000</v>
      </c>
      <c r="D30" s="49">
        <v>-15000</v>
      </c>
      <c r="E30" s="49"/>
      <c r="F30" s="49"/>
      <c r="G30" s="49"/>
      <c r="H30" s="49"/>
      <c r="I30" s="49">
        <f>-5000-3000</f>
        <v>-8000</v>
      </c>
      <c r="J30" s="49"/>
      <c r="K30" s="49">
        <v>-5000</v>
      </c>
      <c r="L30" s="28">
        <f t="shared" si="7"/>
        <v>-73000</v>
      </c>
    </row>
    <row r="31" spans="1:14" s="21" customFormat="1" ht="18" customHeight="1" x14ac:dyDescent="0.2">
      <c r="A31" s="23" t="s">
        <v>23</v>
      </c>
      <c r="B31" s="26">
        <v>-150000</v>
      </c>
      <c r="C31" s="49"/>
      <c r="D31" s="49"/>
      <c r="E31" s="49"/>
      <c r="F31" s="49"/>
      <c r="G31" s="49"/>
      <c r="H31" s="49"/>
      <c r="I31" s="49"/>
      <c r="J31" s="49"/>
      <c r="K31" s="49"/>
      <c r="L31" s="28">
        <f t="shared" si="7"/>
        <v>-150000</v>
      </c>
    </row>
    <row r="32" spans="1:14" s="21" customFormat="1" ht="18" customHeight="1" x14ac:dyDescent="0.2">
      <c r="A32" s="23" t="s">
        <v>21</v>
      </c>
      <c r="B32" s="26">
        <v>-150000</v>
      </c>
      <c r="C32" s="49"/>
      <c r="D32" s="49"/>
      <c r="E32" s="49"/>
      <c r="F32" s="49"/>
      <c r="G32" s="49"/>
      <c r="H32" s="49"/>
      <c r="I32" s="49"/>
      <c r="J32" s="49"/>
      <c r="K32" s="49"/>
      <c r="L32" s="28">
        <f t="shared" si="7"/>
        <v>-150000</v>
      </c>
    </row>
    <row r="33" spans="1:12" s="21" customFormat="1" ht="18" customHeight="1" x14ac:dyDescent="0.2">
      <c r="A33" s="23" t="s">
        <v>22</v>
      </c>
      <c r="B33" s="26">
        <v>-50000</v>
      </c>
      <c r="C33" s="49"/>
      <c r="D33" s="49"/>
      <c r="E33" s="49"/>
      <c r="F33" s="49"/>
      <c r="G33" s="49"/>
      <c r="H33" s="49"/>
      <c r="I33" s="49"/>
      <c r="J33" s="49"/>
      <c r="K33" s="49"/>
      <c r="L33" s="28">
        <f t="shared" si="7"/>
        <v>-50000</v>
      </c>
    </row>
    <row r="34" spans="1:12" s="21" customFormat="1" ht="18" customHeight="1" x14ac:dyDescent="0.2">
      <c r="A34" s="23" t="s">
        <v>24</v>
      </c>
      <c r="B34" s="26">
        <v>-50000</v>
      </c>
      <c r="C34" s="49"/>
      <c r="D34" s="49"/>
      <c r="E34" s="49"/>
      <c r="F34" s="49"/>
      <c r="G34" s="49"/>
      <c r="H34" s="49"/>
      <c r="I34" s="49"/>
      <c r="J34" s="49"/>
      <c r="K34" s="49"/>
      <c r="L34" s="28">
        <f t="shared" si="7"/>
        <v>-50000</v>
      </c>
    </row>
    <row r="35" spans="1:12" s="21" customFormat="1" ht="18" customHeight="1" x14ac:dyDescent="0.2">
      <c r="A35" s="23" t="s">
        <v>40</v>
      </c>
      <c r="B35" s="26"/>
      <c r="C35" s="49"/>
      <c r="D35" s="49"/>
      <c r="E35" s="49">
        <v>-150000</v>
      </c>
      <c r="F35" s="49"/>
      <c r="G35" s="49"/>
      <c r="H35" s="49"/>
      <c r="I35" s="49"/>
      <c r="J35" s="49"/>
      <c r="K35" s="49"/>
      <c r="L35" s="28">
        <f t="shared" si="7"/>
        <v>-150000</v>
      </c>
    </row>
    <row r="36" spans="1:12" s="21" customFormat="1" ht="18" customHeight="1" x14ac:dyDescent="0.2">
      <c r="A36" s="27" t="s">
        <v>25</v>
      </c>
      <c r="B36" s="49"/>
      <c r="C36" s="49">
        <v>-20000</v>
      </c>
      <c r="D36" s="49"/>
      <c r="E36" s="50"/>
      <c r="F36" s="49"/>
      <c r="G36" s="49"/>
      <c r="H36" s="49"/>
      <c r="I36" s="49"/>
      <c r="J36" s="49"/>
      <c r="K36" s="49"/>
      <c r="L36" s="28">
        <f t="shared" si="7"/>
        <v>-20000</v>
      </c>
    </row>
    <row r="37" spans="1:12" s="21" customFormat="1" ht="18" customHeight="1" x14ac:dyDescent="0.2">
      <c r="A37" s="27" t="s">
        <v>26</v>
      </c>
      <c r="B37" s="49"/>
      <c r="C37" s="49">
        <v>-30000</v>
      </c>
      <c r="D37" s="49"/>
      <c r="E37" s="50"/>
      <c r="F37" s="49"/>
      <c r="G37" s="49"/>
      <c r="H37" s="49"/>
      <c r="I37" s="49">
        <f>-4000-5000</f>
        <v>-9000</v>
      </c>
      <c r="J37" s="49"/>
      <c r="K37" s="49"/>
      <c r="L37" s="28">
        <f t="shared" si="7"/>
        <v>-39000</v>
      </c>
    </row>
    <row r="38" spans="1:12" s="21" customFormat="1" ht="18" customHeight="1" x14ac:dyDescent="0.2">
      <c r="A38" s="27" t="s">
        <v>27</v>
      </c>
      <c r="B38" s="49"/>
      <c r="C38" s="49">
        <v>-3000</v>
      </c>
      <c r="D38" s="49"/>
      <c r="E38" s="50"/>
      <c r="F38" s="49"/>
      <c r="G38" s="49"/>
      <c r="H38" s="49"/>
      <c r="I38" s="49"/>
      <c r="J38" s="49"/>
      <c r="K38" s="49"/>
      <c r="L38" s="28">
        <f t="shared" si="7"/>
        <v>-3000</v>
      </c>
    </row>
    <row r="39" spans="1:12" s="21" customFormat="1" ht="18" customHeight="1" x14ac:dyDescent="0.2">
      <c r="A39" s="27" t="s">
        <v>28</v>
      </c>
      <c r="B39" s="49"/>
      <c r="C39" s="49">
        <v>-13000</v>
      </c>
      <c r="D39" s="49"/>
      <c r="E39" s="50"/>
      <c r="F39" s="49"/>
      <c r="G39" s="49"/>
      <c r="H39" s="49"/>
      <c r="I39" s="49">
        <v>-30000</v>
      </c>
      <c r="J39" s="49"/>
      <c r="K39" s="49"/>
      <c r="L39" s="28">
        <f t="shared" si="7"/>
        <v>-43000</v>
      </c>
    </row>
    <row r="40" spans="1:12" s="21" customFormat="1" ht="18" customHeight="1" x14ac:dyDescent="0.2">
      <c r="A40" s="27" t="s">
        <v>29</v>
      </c>
      <c r="B40" s="49"/>
      <c r="C40" s="49">
        <v>-10000</v>
      </c>
      <c r="D40" s="49"/>
      <c r="E40" s="50"/>
      <c r="F40" s="49"/>
      <c r="G40" s="49"/>
      <c r="H40" s="49"/>
      <c r="I40" s="49"/>
      <c r="J40" s="49"/>
      <c r="K40" s="49"/>
      <c r="L40" s="28">
        <f t="shared" si="7"/>
        <v>-10000</v>
      </c>
    </row>
    <row r="41" spans="1:12" s="21" customFormat="1" ht="18" customHeight="1" x14ac:dyDescent="0.2">
      <c r="A41" s="27" t="s">
        <v>30</v>
      </c>
      <c r="B41" s="49"/>
      <c r="C41" s="49">
        <v>-19000</v>
      </c>
      <c r="D41" s="49"/>
      <c r="E41" s="50"/>
      <c r="F41" s="49"/>
      <c r="G41" s="49"/>
      <c r="H41" s="49"/>
      <c r="I41" s="49">
        <f>-11500-4500</f>
        <v>-16000</v>
      </c>
      <c r="J41" s="49"/>
      <c r="K41" s="49"/>
      <c r="L41" s="28">
        <f t="shared" si="7"/>
        <v>-35000</v>
      </c>
    </row>
    <row r="42" spans="1:12" s="21" customFormat="1" ht="18" customHeight="1" x14ac:dyDescent="0.2">
      <c r="A42" s="23" t="s">
        <v>34</v>
      </c>
      <c r="B42" s="49"/>
      <c r="C42" s="49"/>
      <c r="D42" s="49">
        <v>-16000</v>
      </c>
      <c r="E42" s="49">
        <v>-4000</v>
      </c>
      <c r="F42" s="49">
        <v>-35000</v>
      </c>
      <c r="G42" s="49"/>
      <c r="H42" s="49">
        <v>-7050</v>
      </c>
      <c r="I42" s="49">
        <f>-700</f>
        <v>-700</v>
      </c>
      <c r="J42" s="49"/>
      <c r="K42" s="49">
        <v>-9000</v>
      </c>
      <c r="L42" s="28">
        <f t="shared" si="7"/>
        <v>-71750</v>
      </c>
    </row>
    <row r="43" spans="1:12" ht="18" customHeight="1" thickBot="1" x14ac:dyDescent="0.25">
      <c r="A43" s="40" t="s">
        <v>3</v>
      </c>
      <c r="B43" s="41">
        <f t="shared" ref="B43:L43" si="8">B17+B19+B22+B24</f>
        <v>-500000</v>
      </c>
      <c r="C43" s="41">
        <f t="shared" si="8"/>
        <v>-442500</v>
      </c>
      <c r="D43" s="41">
        <f t="shared" si="8"/>
        <v>-121000</v>
      </c>
      <c r="E43" s="41">
        <f t="shared" si="8"/>
        <v>-494600</v>
      </c>
      <c r="F43" s="41">
        <f t="shared" si="8"/>
        <v>-53000</v>
      </c>
      <c r="G43" s="41">
        <f t="shared" si="8"/>
        <v>-28383</v>
      </c>
      <c r="H43" s="41">
        <f t="shared" si="8"/>
        <v>-7050</v>
      </c>
      <c r="I43" s="41">
        <f t="shared" si="8"/>
        <v>-76700</v>
      </c>
      <c r="J43" s="41">
        <f t="shared" si="8"/>
        <v>-30000</v>
      </c>
      <c r="K43" s="41">
        <f t="shared" si="8"/>
        <v>-52200</v>
      </c>
      <c r="L43" s="42">
        <f t="shared" si="8"/>
        <v>-1805433</v>
      </c>
    </row>
    <row r="44" spans="1:12" ht="18" customHeight="1" thickBot="1" x14ac:dyDescent="0.25">
      <c r="A44" s="9"/>
      <c r="B44" s="3"/>
      <c r="C44" s="3"/>
      <c r="D44" s="3"/>
      <c r="E44" s="3"/>
      <c r="F44" s="17"/>
      <c r="G44" s="17"/>
      <c r="H44" s="17"/>
      <c r="I44" s="17"/>
      <c r="J44" s="17"/>
      <c r="K44" s="17"/>
      <c r="L44" s="12"/>
    </row>
    <row r="45" spans="1:12" ht="18" customHeight="1" thickBot="1" x14ac:dyDescent="0.25">
      <c r="A45" s="43" t="s">
        <v>4</v>
      </c>
      <c r="B45" s="44">
        <f>+B14+B43</f>
        <v>-152583</v>
      </c>
      <c r="C45" s="44">
        <f>+C14+C43</f>
        <v>0</v>
      </c>
      <c r="D45" s="44">
        <f>+D14+D43</f>
        <v>0</v>
      </c>
      <c r="E45" s="44">
        <f>+E14+E43</f>
        <v>312400</v>
      </c>
      <c r="F45" s="44">
        <f>+F14+F43</f>
        <v>2000</v>
      </c>
      <c r="G45" s="45">
        <f>G14+G43</f>
        <v>0</v>
      </c>
      <c r="H45" s="45">
        <f t="shared" ref="H45:K45" si="9">H14+H43</f>
        <v>0</v>
      </c>
      <c r="I45" s="45">
        <f t="shared" si="9"/>
        <v>0</v>
      </c>
      <c r="J45" s="45">
        <f t="shared" si="9"/>
        <v>0</v>
      </c>
      <c r="K45" s="45">
        <f t="shared" si="9"/>
        <v>0</v>
      </c>
      <c r="L45" s="46">
        <f>SUM(B45:E45)</f>
        <v>159817</v>
      </c>
    </row>
    <row r="46" spans="1:12" ht="15" thickTop="1" x14ac:dyDescent="0.2"/>
    <row r="47" spans="1:12" x14ac:dyDescent="0.2">
      <c r="B47" s="18"/>
    </row>
    <row r="48" spans="1:12" x14ac:dyDescent="0.2">
      <c r="B48" s="18"/>
    </row>
    <row r="49" spans="1:2" x14ac:dyDescent="0.2">
      <c r="B49" s="18"/>
    </row>
    <row r="50" spans="1:2" x14ac:dyDescent="0.2">
      <c r="B50" s="18"/>
    </row>
    <row r="51" spans="1:2" ht="15" thickBot="1" x14ac:dyDescent="0.25">
      <c r="A51" s="19"/>
      <c r="B51" s="20"/>
    </row>
  </sheetData>
  <mergeCells count="1">
    <mergeCell ref="A1:L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Eksempel budsjett med grupper</vt:lpstr>
    </vt:vector>
  </TitlesOfParts>
  <Company>NIF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us-stih</dc:creator>
  <cp:lastModifiedBy>Microsoft Office User</cp:lastModifiedBy>
  <dcterms:created xsi:type="dcterms:W3CDTF">2012-11-01T11:28:16Z</dcterms:created>
  <dcterms:modified xsi:type="dcterms:W3CDTF">2023-03-01T20:45:21Z</dcterms:modified>
</cp:coreProperties>
</file>